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2179DC0-775E-4FD6-9A12-C66112987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P Calculator" sheetId="1" r:id="rId1"/>
  </sheets>
  <definedNames>
    <definedName name="_xlnm.Print_Area" localSheetId="0">'SAP Calculator'!$B:$I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E13" i="1" l="1"/>
  <c r="V13" i="1" l="1"/>
  <c r="G17" i="1" s="1"/>
  <c r="C18" i="1" s="1"/>
  <c r="S14" i="1"/>
  <c r="I30" i="1"/>
  <c r="M21" i="1"/>
  <c r="M23" i="1"/>
  <c r="M24" i="1"/>
  <c r="M25" i="1"/>
  <c r="M26" i="1"/>
  <c r="M27" i="1"/>
  <c r="M28" i="1"/>
  <c r="M20" i="1"/>
  <c r="S15" i="1" l="1"/>
  <c r="U16" i="1" s="1"/>
  <c r="C19" i="1"/>
  <c r="L21" i="1"/>
  <c r="F31" i="1" s="1"/>
  <c r="L20" i="1"/>
  <c r="L27" i="1"/>
  <c r="L25" i="1"/>
  <c r="L23" i="1"/>
  <c r="F33" i="1" s="1"/>
  <c r="L28" i="1"/>
  <c r="L26" i="1"/>
  <c r="L24" i="1"/>
  <c r="F34" i="1" s="1"/>
  <c r="L22" i="1"/>
  <c r="I31" i="1"/>
  <c r="I32" i="1"/>
  <c r="I33" i="1" s="1"/>
  <c r="I34" i="1" s="1"/>
  <c r="D35" i="1"/>
  <c r="C3" i="1"/>
  <c r="D22" i="1"/>
  <c r="D21" i="1"/>
  <c r="T16" i="1" l="1"/>
  <c r="M22" i="1"/>
  <c r="F32" i="1" s="1"/>
  <c r="F30" i="1"/>
  <c r="H30" i="1" s="1"/>
  <c r="G30" i="1" s="1"/>
  <c r="V16" i="1"/>
  <c r="V17" i="1" s="1"/>
  <c r="V18" i="1" s="1"/>
  <c r="V19" i="1" s="1"/>
  <c r="V20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S16" i="1" l="1"/>
  <c r="F35" i="1"/>
  <c r="U17" i="1"/>
  <c r="H31" i="1" l="1"/>
  <c r="U18" i="1"/>
  <c r="T17" i="1"/>
  <c r="S17" i="1"/>
  <c r="G31" i="1" l="1"/>
  <c r="H32" i="1"/>
  <c r="U19" i="1"/>
  <c r="S18" i="1"/>
  <c r="T18" i="1"/>
  <c r="G32" i="1" l="1"/>
  <c r="H33" i="1"/>
  <c r="S19" i="1"/>
  <c r="T19" i="1"/>
  <c r="U20" i="1"/>
  <c r="G33" i="1" l="1"/>
  <c r="H34" i="1"/>
  <c r="G34" i="1" s="1"/>
  <c r="U22" i="1"/>
  <c r="S20" i="1"/>
  <c r="T20" i="1"/>
  <c r="S22" i="1" l="1"/>
  <c r="U23" i="1"/>
  <c r="T22" i="1"/>
  <c r="U24" i="1" l="1"/>
  <c r="T23" i="1"/>
  <c r="S23" i="1"/>
  <c r="S24" i="1" l="1"/>
  <c r="T24" i="1"/>
  <c r="U25" i="1"/>
  <c r="T25" i="1" l="1"/>
  <c r="S25" i="1"/>
  <c r="U26" i="1"/>
  <c r="U27" i="1" l="1"/>
  <c r="S26" i="1"/>
  <c r="T26" i="1"/>
  <c r="S27" i="1" l="1"/>
  <c r="T27" i="1"/>
  <c r="U28" i="1"/>
  <c r="U29" i="1" l="1"/>
  <c r="S28" i="1"/>
  <c r="T28" i="1"/>
  <c r="U30" i="1" l="1"/>
  <c r="T29" i="1"/>
  <c r="T10" i="1" s="1"/>
  <c r="S29" i="1"/>
  <c r="E21" i="1" l="1"/>
  <c r="E22" i="1" s="1"/>
  <c r="U31" i="1"/>
  <c r="T30" i="1"/>
  <c r="S30" i="1"/>
  <c r="F21" i="1" l="1"/>
  <c r="F22" i="1"/>
  <c r="U32" i="1"/>
  <c r="T31" i="1"/>
  <c r="S31" i="1"/>
  <c r="G22" i="1" l="1"/>
  <c r="U33" i="1"/>
  <c r="T32" i="1"/>
  <c r="S32" i="1"/>
  <c r="U34" i="1" l="1"/>
  <c r="T33" i="1"/>
  <c r="S33" i="1"/>
  <c r="T34" i="1" l="1"/>
  <c r="S34" i="1"/>
</calcChain>
</file>

<file path=xl/sharedStrings.xml><?xml version="1.0" encoding="utf-8"?>
<sst xmlns="http://schemas.openxmlformats.org/spreadsheetml/2006/main" count="64" uniqueCount="53">
  <si>
    <t>Attempted</t>
  </si>
  <si>
    <t>Earned</t>
  </si>
  <si>
    <t>GPA</t>
  </si>
  <si>
    <t>Resulting</t>
  </si>
  <si>
    <t>Student Name:</t>
  </si>
  <si>
    <t>Grade</t>
  </si>
  <si>
    <t>Point Value</t>
  </si>
  <si>
    <t>Credits</t>
  </si>
  <si>
    <t xml:space="preserve">Expected </t>
  </si>
  <si>
    <t>Date</t>
  </si>
  <si>
    <t>Earning</t>
  </si>
  <si>
    <t>%</t>
  </si>
  <si>
    <t xml:space="preserve">Currently </t>
  </si>
  <si>
    <t xml:space="preserve">Additional </t>
  </si>
  <si>
    <t>Result:</t>
  </si>
  <si>
    <t>Comments:</t>
  </si>
  <si>
    <t>Quality Points</t>
  </si>
  <si>
    <t>A</t>
  </si>
  <si>
    <t>A-</t>
  </si>
  <si>
    <t>B+</t>
  </si>
  <si>
    <t>B-</t>
  </si>
  <si>
    <t>C+</t>
  </si>
  <si>
    <t>C-</t>
  </si>
  <si>
    <t>D+</t>
  </si>
  <si>
    <t>D</t>
  </si>
  <si>
    <t>D-</t>
  </si>
  <si>
    <t>F</t>
  </si>
  <si>
    <t>B</t>
  </si>
  <si>
    <t>C</t>
  </si>
  <si>
    <t>&lt;C</t>
  </si>
  <si>
    <t>&gt;C</t>
  </si>
  <si>
    <t>Todays Date:</t>
  </si>
  <si>
    <t>Credits Attempted</t>
  </si>
  <si>
    <t>Credits Earned</t>
  </si>
  <si>
    <t>Maximum Time Frame:</t>
  </si>
  <si>
    <t>Student's Progress information:</t>
  </si>
  <si>
    <t>Required credits to be earned based on credits attempted:</t>
  </si>
  <si>
    <t>Course</t>
  </si>
  <si>
    <t>Code</t>
  </si>
  <si>
    <t>I have reviewed the above information and understand what courses I am required to complete, and the grades I am expected to earn to regain satisfactory progress in my program of study.</t>
  </si>
  <si>
    <t>Max Time Frame</t>
  </si>
  <si>
    <t>Instructions: Enter information into yellow highlighted cells. Blue highlighted cells are optional.</t>
  </si>
  <si>
    <t>College's SAP Program Requirements:</t>
  </si>
  <si>
    <t>Cumulative GPA:</t>
  </si>
  <si>
    <t xml:space="preserve">Cumulative </t>
  </si>
  <si>
    <t>Program:</t>
  </si>
  <si>
    <t>Date/other</t>
  </si>
  <si>
    <t>Satisfactory Academic Progress Evaluation and Counseling Form</t>
  </si>
  <si>
    <t>Quantitative Evaluation: Maximum Time Frame Calculation:</t>
  </si>
  <si>
    <t>Qualitative Evaluation: Cumulative GPA</t>
  </si>
  <si>
    <t xml:space="preserve">Identify additional courses the student is scheduled to attended, credits and expected letter grade for resulting change to GPA. </t>
  </si>
  <si>
    <t>Program Director signature</t>
  </si>
  <si>
    <t>Student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</si>
</sst>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;;;"/>
    <numFmt numFmtId="166" formatCode="0.0000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2" fontId="2" fillId="0" borderId="16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2" fillId="0" borderId="4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2" fillId="0" borderId="10" xfId="0" applyFont="1" applyBorder="1"/>
    <xf numFmtId="0" fontId="1" fillId="0" borderId="11" xfId="0" applyFont="1" applyBorder="1" applyAlignment="1">
      <alignment horizontal="left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8" xfId="0" applyFont="1" applyBorder="1"/>
    <xf numFmtId="0" fontId="1" fillId="0" borderId="10" xfId="0" applyFont="1" applyBorder="1" applyAlignment="1">
      <alignment horizontal="left"/>
    </xf>
    <xf numFmtId="2" fontId="1" fillId="0" borderId="13" xfId="0" applyNumberFormat="1" applyFont="1" applyBorder="1" applyAlignment="1">
      <alignment horizontal="center"/>
    </xf>
    <xf numFmtId="0" fontId="1" fillId="0" borderId="10" xfId="0" applyFont="1" applyBorder="1"/>
    <xf numFmtId="2" fontId="2" fillId="0" borderId="15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right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2" fontId="2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" fillId="0" borderId="13" xfId="0" applyFont="1" applyBorder="1"/>
    <xf numFmtId="0" fontId="2" fillId="3" borderId="13" xfId="0" applyFont="1" applyFill="1" applyBorder="1" applyProtection="1">
      <protection locked="0"/>
    </xf>
    <xf numFmtId="2" fontId="2" fillId="3" borderId="13" xfId="0" applyNumberFormat="1" applyFont="1" applyFill="1" applyBorder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5" xfId="0" applyFont="1" applyBorder="1" applyAlignment="1">
      <alignment horizontal="center"/>
    </xf>
    <xf numFmtId="0" fontId="2" fillId="2" borderId="26" xfId="0" applyFon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2" fontId="2" fillId="0" borderId="27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2" fillId="2" borderId="29" xfId="0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1" fillId="0" borderId="8" xfId="0" applyFont="1" applyBorder="1"/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8" fillId="0" borderId="1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2" fontId="3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2" fillId="3" borderId="2" xfId="0" applyFont="1" applyFill="1" applyBorder="1" applyProtection="1"/>
    <xf numFmtId="0" fontId="1" fillId="0" borderId="9" xfId="0" applyFont="1" applyBorder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10" fontId="3" fillId="0" borderId="0" xfId="0" applyNumberFormat="1" applyFont="1" applyProtection="1"/>
    <xf numFmtId="164" fontId="3" fillId="0" borderId="0" xfId="0" applyNumberFormat="1" applyFont="1" applyProtection="1"/>
    <xf numFmtId="0" fontId="1" fillId="0" borderId="0" xfId="0" applyFont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2" fontId="4" fillId="0" borderId="0" xfId="0" applyNumberFormat="1" applyFont="1" applyAlignment="1" applyProtection="1">
      <alignment horizontal="center"/>
    </xf>
    <xf numFmtId="166" fontId="4" fillId="0" borderId="0" xfId="0" applyNumberFormat="1" applyFont="1" applyAlignment="1" applyProtection="1">
      <alignment horizontal="center"/>
    </xf>
    <xf numFmtId="164" fontId="3" fillId="0" borderId="1" xfId="0" applyNumberFormat="1" applyFont="1" applyBorder="1" applyProtection="1"/>
    <xf numFmtId="165" fontId="3" fillId="0" borderId="0" xfId="0" applyNumberFormat="1" applyFont="1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1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right"/>
    </xf>
    <xf numFmtId="14" fontId="2" fillId="0" borderId="0" xfId="0" applyNumberFormat="1" applyFont="1" applyAlignment="1" applyProtection="1">
      <alignment horizontal="left"/>
    </xf>
    <xf numFmtId="0" fontId="6" fillId="0" borderId="0" xfId="0" applyFont="1" applyProtection="1"/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5"/>
  <sheetViews>
    <sheetView showGridLines="0" tabSelected="1" workbookViewId="0">
      <selection activeCell="AG23" sqref="AG23"/>
    </sheetView>
  </sheetViews>
  <sheetFormatPr defaultRowHeight="15.75" x14ac:dyDescent="0.25"/>
  <cols>
    <col min="1" max="1" width="9.140625" style="94"/>
    <col min="2" max="2" width="17.85546875" style="4" customWidth="1"/>
    <col min="3" max="3" width="16.140625" style="4" customWidth="1"/>
    <col min="4" max="4" width="12.7109375" style="2" customWidth="1"/>
    <col min="5" max="5" width="12.140625" style="2" customWidth="1"/>
    <col min="6" max="6" width="16.28515625" style="2" customWidth="1"/>
    <col min="7" max="7" width="12.7109375" style="2" customWidth="1"/>
    <col min="8" max="8" width="15.140625" style="4" customWidth="1"/>
    <col min="9" max="9" width="12.42578125" style="4" customWidth="1"/>
    <col min="10" max="10" width="12.42578125" style="94" customWidth="1"/>
    <col min="11" max="11" width="12.5703125" style="94" hidden="1" customWidth="1"/>
    <col min="12" max="12" width="12.5703125" style="95" hidden="1" customWidth="1"/>
    <col min="13" max="16" width="12.5703125" style="94" hidden="1" customWidth="1"/>
    <col min="17" max="17" width="12.140625" style="94" hidden="1" customWidth="1"/>
    <col min="18" max="18" width="9.140625" style="94" hidden="1" customWidth="1"/>
    <col min="19" max="22" width="9.140625" style="96" hidden="1" customWidth="1"/>
    <col min="23" max="32" width="9.140625" style="94" hidden="1" customWidth="1"/>
    <col min="33" max="35" width="9.140625" style="94" customWidth="1"/>
    <col min="36" max="41" width="9.140625" style="94"/>
    <col min="42" max="16384" width="9.140625" style="4"/>
  </cols>
  <sheetData>
    <row r="1" spans="1:42" s="94" customFormat="1" x14ac:dyDescent="0.25">
      <c r="D1" s="95"/>
      <c r="E1" s="95"/>
      <c r="F1" s="95"/>
      <c r="G1" s="95"/>
      <c r="L1" s="95"/>
      <c r="S1" s="96"/>
      <c r="T1" s="96"/>
      <c r="U1" s="96"/>
      <c r="V1" s="96"/>
    </row>
    <row r="2" spans="1:42" s="94" customFormat="1" ht="33" customHeight="1" x14ac:dyDescent="0.25">
      <c r="B2" s="122" t="s">
        <v>47</v>
      </c>
      <c r="C2" s="123"/>
      <c r="D2" s="123"/>
      <c r="E2" s="123"/>
      <c r="F2" s="123"/>
      <c r="G2" s="123"/>
      <c r="H2" s="123"/>
      <c r="I2" s="123"/>
      <c r="L2" s="95"/>
      <c r="S2" s="96"/>
      <c r="T2" s="96"/>
      <c r="U2" s="96"/>
      <c r="V2" s="96"/>
    </row>
    <row r="3" spans="1:42" s="94" customFormat="1" ht="18.75" customHeight="1" x14ac:dyDescent="0.25">
      <c r="B3" s="124" t="s">
        <v>31</v>
      </c>
      <c r="C3" s="125">
        <f ca="1">TODAY()</f>
        <v>45148</v>
      </c>
      <c r="F3" s="95"/>
      <c r="G3" s="95"/>
      <c r="L3" s="95"/>
      <c r="S3" s="96"/>
      <c r="T3" s="96"/>
      <c r="U3" s="96"/>
      <c r="V3" s="96"/>
    </row>
    <row r="4" spans="1:42" s="94" customFormat="1" ht="23.25" customHeight="1" x14ac:dyDescent="0.25">
      <c r="B4" s="126" t="s">
        <v>41</v>
      </c>
      <c r="D4" s="95"/>
      <c r="G4" s="95"/>
      <c r="K4" s="97"/>
      <c r="L4" s="98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</row>
    <row r="5" spans="1:42" s="94" customFormat="1" ht="8.25" customHeight="1" thickBot="1" x14ac:dyDescent="0.3">
      <c r="B5" s="111"/>
      <c r="G5" s="95"/>
      <c r="K5" s="97"/>
      <c r="L5" s="98"/>
      <c r="M5" s="97"/>
      <c r="N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</row>
    <row r="6" spans="1:42" x14ac:dyDescent="0.25">
      <c r="B6" s="34" t="s">
        <v>42</v>
      </c>
      <c r="C6" s="42"/>
      <c r="D6" s="10"/>
      <c r="E6" s="10"/>
      <c r="F6" s="10"/>
      <c r="G6" s="11"/>
      <c r="H6" s="10"/>
      <c r="I6" s="9"/>
      <c r="K6" s="99"/>
      <c r="L6" s="98" t="s">
        <v>5</v>
      </c>
      <c r="M6" s="99" t="s">
        <v>16</v>
      </c>
      <c r="N6" s="99"/>
      <c r="O6" s="99"/>
      <c r="P6" s="99"/>
      <c r="Q6" s="99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3"/>
    </row>
    <row r="7" spans="1:42" ht="16.5" thickBot="1" x14ac:dyDescent="0.3">
      <c r="B7" s="41" t="s">
        <v>34</v>
      </c>
      <c r="C7" s="60"/>
      <c r="D7" s="61">
        <v>0.8</v>
      </c>
      <c r="E7" s="13"/>
      <c r="F7" s="44" t="s">
        <v>43</v>
      </c>
      <c r="G7" s="44"/>
      <c r="H7" s="62"/>
      <c r="I7" s="14"/>
      <c r="K7" s="97"/>
      <c r="L7" s="98" t="s">
        <v>17</v>
      </c>
      <c r="M7" s="97">
        <v>4</v>
      </c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3"/>
    </row>
    <row r="8" spans="1:42" ht="16.5" thickBot="1" x14ac:dyDescent="0.3">
      <c r="E8" s="1"/>
      <c r="F8" s="4"/>
      <c r="K8" s="97"/>
      <c r="L8" s="98" t="s">
        <v>18</v>
      </c>
      <c r="M8" s="100">
        <v>3.67</v>
      </c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3"/>
    </row>
    <row r="9" spans="1:42" ht="15" customHeight="1" x14ac:dyDescent="0.25">
      <c r="B9" s="45"/>
      <c r="C9" s="10"/>
      <c r="D9" s="11"/>
      <c r="E9" s="11"/>
      <c r="F9" s="11"/>
      <c r="G9" s="11"/>
      <c r="H9" s="10"/>
      <c r="I9" s="9"/>
      <c r="K9" s="97"/>
      <c r="L9" s="98" t="s">
        <v>19</v>
      </c>
      <c r="M9" s="100">
        <v>3.33</v>
      </c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3"/>
    </row>
    <row r="10" spans="1:42" ht="16.5" thickBot="1" x14ac:dyDescent="0.3">
      <c r="B10" s="48" t="s">
        <v>4</v>
      </c>
      <c r="C10" s="127"/>
      <c r="D10" s="127"/>
      <c r="E10" s="127"/>
      <c r="F10" s="33" t="s">
        <v>45</v>
      </c>
      <c r="G10" s="127"/>
      <c r="H10" s="127"/>
      <c r="I10" s="128"/>
      <c r="J10" s="101"/>
      <c r="K10" s="97"/>
      <c r="L10" s="102" t="s">
        <v>27</v>
      </c>
      <c r="M10" s="100">
        <v>3</v>
      </c>
      <c r="N10" s="103"/>
      <c r="O10" s="103"/>
      <c r="P10" s="103"/>
      <c r="Q10" s="97"/>
      <c r="R10" s="97"/>
      <c r="S10" s="97"/>
      <c r="T10" s="97">
        <f>IF(S23&gt;0.68,T23,(IF(S24&gt;0.68,T24,(IF(S25&gt;0.68,T25,(IF(S26&gt;0.68,T26,(IF(S27&gt;0.68,T27,(IF(S28&gt;0.68,T28,T29)))))))))))</f>
        <v>6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3"/>
    </row>
    <row r="11" spans="1:42" ht="16.5" customHeight="1" thickBot="1" x14ac:dyDescent="0.3">
      <c r="B11" s="41"/>
      <c r="C11" s="43"/>
      <c r="D11" s="44"/>
      <c r="E11" s="44"/>
      <c r="F11" s="44"/>
      <c r="G11" s="44"/>
      <c r="H11" s="13"/>
      <c r="I11" s="14"/>
      <c r="K11" s="97"/>
      <c r="L11" s="102" t="s">
        <v>20</v>
      </c>
      <c r="M11" s="100">
        <v>2.66</v>
      </c>
      <c r="N11" s="102"/>
      <c r="O11" s="102"/>
      <c r="P11" s="102"/>
      <c r="Q11" s="102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3"/>
    </row>
    <row r="12" spans="1:42" s="1" customFormat="1" ht="16.5" thickBot="1" x14ac:dyDescent="0.3">
      <c r="A12" s="94"/>
      <c r="B12" s="46" t="s">
        <v>35</v>
      </c>
      <c r="C12" s="7"/>
      <c r="D12" s="5"/>
      <c r="E12" s="2"/>
      <c r="F12" s="2"/>
      <c r="G12" s="2"/>
      <c r="H12" s="4"/>
      <c r="I12" s="40"/>
      <c r="J12" s="94"/>
      <c r="K12" s="97"/>
      <c r="L12" s="102" t="s">
        <v>21</v>
      </c>
      <c r="M12" s="100">
        <v>2.33</v>
      </c>
      <c r="N12" s="102"/>
      <c r="O12" s="102"/>
      <c r="P12" s="102"/>
      <c r="Q12" s="103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21"/>
    </row>
    <row r="13" spans="1:42" x14ac:dyDescent="0.25">
      <c r="B13" s="35"/>
      <c r="C13" s="5"/>
      <c r="E13" s="2" t="str">
        <f>IF(AND(D7=0,C14&gt;1),"ERROR College SAP Requirements incomplete"," ")</f>
        <v xml:space="preserve"> </v>
      </c>
      <c r="I13" s="40"/>
      <c r="K13" s="97"/>
      <c r="L13" s="98" t="s">
        <v>28</v>
      </c>
      <c r="M13" s="100">
        <v>2</v>
      </c>
      <c r="N13" s="98"/>
      <c r="O13" s="98"/>
      <c r="P13" s="98"/>
      <c r="Q13" s="98"/>
      <c r="R13" s="97"/>
      <c r="S13" s="97"/>
      <c r="T13" s="97"/>
      <c r="U13" s="97"/>
      <c r="V13" s="105">
        <f>D7-0.001</f>
        <v>0.79900000000000004</v>
      </c>
      <c r="W13" s="97"/>
      <c r="X13" s="97"/>
      <c r="Y13" s="106" t="s">
        <v>42</v>
      </c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3"/>
    </row>
    <row r="14" spans="1:42" x14ac:dyDescent="0.25">
      <c r="B14" s="35" t="s">
        <v>32</v>
      </c>
      <c r="C14" s="58"/>
      <c r="E14" s="22" t="s">
        <v>33</v>
      </c>
      <c r="F14" s="58"/>
      <c r="H14" s="22" t="s">
        <v>43</v>
      </c>
      <c r="I14" s="58"/>
      <c r="K14" s="97"/>
      <c r="L14" s="98" t="s">
        <v>22</v>
      </c>
      <c r="M14" s="100">
        <v>1.67</v>
      </c>
      <c r="N14" s="97"/>
      <c r="O14" s="97"/>
      <c r="P14" s="97"/>
      <c r="Q14" s="107"/>
      <c r="R14" s="97"/>
      <c r="S14" s="98">
        <f>C14*I14</f>
        <v>0</v>
      </c>
      <c r="T14" s="97"/>
      <c r="U14" s="97" t="s">
        <v>10</v>
      </c>
      <c r="V14" s="97" t="s">
        <v>0</v>
      </c>
      <c r="W14" s="97"/>
      <c r="X14" s="97" t="s">
        <v>40</v>
      </c>
      <c r="Y14" s="97"/>
      <c r="Z14" s="97" t="s">
        <v>2</v>
      </c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3"/>
    </row>
    <row r="15" spans="1:42" ht="16.5" thickBot="1" x14ac:dyDescent="0.3">
      <c r="B15" s="41"/>
      <c r="C15" s="13"/>
      <c r="D15" s="60"/>
      <c r="E15" s="12"/>
      <c r="F15" s="12"/>
      <c r="G15" s="12"/>
      <c r="H15" s="13"/>
      <c r="I15" s="14"/>
      <c r="J15" s="108"/>
      <c r="K15" s="103"/>
      <c r="L15" s="107" t="s">
        <v>23</v>
      </c>
      <c r="M15" s="100">
        <v>1.33</v>
      </c>
      <c r="N15" s="107"/>
      <c r="O15" s="107"/>
      <c r="P15" s="107"/>
      <c r="Q15" s="107"/>
      <c r="R15" s="97"/>
      <c r="S15" s="107">
        <f>G17-F14</f>
        <v>0</v>
      </c>
      <c r="T15" s="97"/>
      <c r="U15" s="97"/>
      <c r="V15" s="97"/>
      <c r="W15" s="97"/>
      <c r="X15" s="97">
        <v>0.67</v>
      </c>
      <c r="Y15" s="97"/>
      <c r="Z15" s="97">
        <v>4</v>
      </c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3"/>
    </row>
    <row r="16" spans="1:42" x14ac:dyDescent="0.25">
      <c r="B16" s="46" t="s">
        <v>48</v>
      </c>
      <c r="D16" s="6"/>
      <c r="E16" s="6"/>
      <c r="F16" s="6"/>
      <c r="G16" s="6"/>
      <c r="H16" s="6"/>
      <c r="I16" s="36"/>
      <c r="K16" s="102"/>
      <c r="L16" s="98" t="s">
        <v>24</v>
      </c>
      <c r="M16" s="100">
        <v>1</v>
      </c>
      <c r="N16" s="97"/>
      <c r="O16" s="97"/>
      <c r="P16" s="97"/>
      <c r="Q16" s="97"/>
      <c r="R16" s="97"/>
      <c r="S16" s="109" t="e">
        <f>U16/V16</f>
        <v>#DIV/0!</v>
      </c>
      <c r="T16" s="110">
        <f>U16-$F$14</f>
        <v>0</v>
      </c>
      <c r="U16" s="110">
        <f>F14+S15</f>
        <v>0</v>
      </c>
      <c r="V16" s="110">
        <f>C14+S15</f>
        <v>0</v>
      </c>
      <c r="W16" s="97"/>
      <c r="X16" s="97">
        <v>0.68</v>
      </c>
      <c r="Y16" s="97"/>
      <c r="Z16" s="97">
        <v>3.75</v>
      </c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3"/>
    </row>
    <row r="17" spans="1:42" ht="16.5" thickBot="1" x14ac:dyDescent="0.3">
      <c r="A17" s="121"/>
      <c r="B17" s="35"/>
      <c r="C17" s="4" t="s">
        <v>36</v>
      </c>
      <c r="D17" s="4"/>
      <c r="E17" s="4"/>
      <c r="F17" s="4"/>
      <c r="G17" s="23">
        <f>C14*V13</f>
        <v>0</v>
      </c>
      <c r="I17" s="37"/>
      <c r="J17" s="111"/>
      <c r="K17" s="97"/>
      <c r="L17" s="102" t="s">
        <v>25</v>
      </c>
      <c r="M17" s="100">
        <v>0.67</v>
      </c>
      <c r="N17" s="102"/>
      <c r="O17" s="102"/>
      <c r="P17" s="102"/>
      <c r="Q17" s="103"/>
      <c r="R17" s="97"/>
      <c r="S17" s="109">
        <f t="shared" ref="S17:S34" si="0">U17/V17</f>
        <v>1</v>
      </c>
      <c r="T17" s="110">
        <f>U17-$F$14</f>
        <v>1</v>
      </c>
      <c r="U17" s="110">
        <f>U16+1</f>
        <v>1</v>
      </c>
      <c r="V17" s="110">
        <f>V16+1</f>
        <v>1</v>
      </c>
      <c r="W17" s="97"/>
      <c r="X17" s="97">
        <v>0.69000000000000006</v>
      </c>
      <c r="Y17" s="97"/>
      <c r="Z17" s="97">
        <v>3.5</v>
      </c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3"/>
    </row>
    <row r="18" spans="1:42" x14ac:dyDescent="0.25">
      <c r="B18" s="35"/>
      <c r="C18" s="1" t="str">
        <f>IF(F14&gt;=G17,"Student meets Maximum Time Frame Criteria","Student does not meet Maximum Time Frame Criteria")</f>
        <v>Student meets Maximum Time Frame Criteria</v>
      </c>
      <c r="F18" s="4"/>
      <c r="G18" s="7"/>
      <c r="H18" s="7"/>
      <c r="I18" s="38"/>
      <c r="J18" s="112"/>
      <c r="K18" s="102"/>
      <c r="L18" s="98" t="s">
        <v>26</v>
      </c>
      <c r="M18" s="100">
        <v>0</v>
      </c>
      <c r="N18" s="98"/>
      <c r="O18" s="98"/>
      <c r="P18" s="98"/>
      <c r="Q18" s="98"/>
      <c r="R18" s="97"/>
      <c r="S18" s="109">
        <f t="shared" si="0"/>
        <v>1</v>
      </c>
      <c r="T18" s="110">
        <f>U18-$F$14</f>
        <v>2</v>
      </c>
      <c r="U18" s="110">
        <f>U17+1</f>
        <v>2</v>
      </c>
      <c r="V18" s="110">
        <f t="shared" ref="V18:V34" si="1">V17+1</f>
        <v>2</v>
      </c>
      <c r="W18" s="97"/>
      <c r="X18" s="97">
        <v>0.70000000000000007</v>
      </c>
      <c r="Y18" s="97"/>
      <c r="Z18" s="97">
        <v>3.25</v>
      </c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3"/>
    </row>
    <row r="19" spans="1:42" ht="16.5" thickBot="1" x14ac:dyDescent="0.3">
      <c r="B19" s="35"/>
      <c r="C19" s="5" t="str">
        <f>IF(G17&gt;F14,"To re-establish SAP student must attempt AND earn the following additional number of credits:"," ")</f>
        <v xml:space="preserve"> </v>
      </c>
      <c r="F19" s="4"/>
      <c r="G19" s="7"/>
      <c r="H19" s="8"/>
      <c r="I19" s="39"/>
      <c r="J19" s="113"/>
      <c r="K19" s="98"/>
      <c r="L19" s="97" t="s">
        <v>30</v>
      </c>
      <c r="M19" s="97" t="s">
        <v>29</v>
      </c>
      <c r="N19" s="107"/>
      <c r="O19" s="107"/>
      <c r="P19" s="107"/>
      <c r="Q19" s="98"/>
      <c r="R19" s="97"/>
      <c r="S19" s="109">
        <f t="shared" si="0"/>
        <v>1</v>
      </c>
      <c r="T19" s="110">
        <f>U19-$F$14</f>
        <v>3</v>
      </c>
      <c r="U19" s="110">
        <f t="shared" ref="U19:U34" si="2">U18+1</f>
        <v>3</v>
      </c>
      <c r="V19" s="110">
        <f t="shared" si="1"/>
        <v>3</v>
      </c>
      <c r="W19" s="97"/>
      <c r="X19" s="97">
        <v>0.71000000000000008</v>
      </c>
      <c r="Y19" s="97"/>
      <c r="Z19" s="97">
        <v>3</v>
      </c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3"/>
    </row>
    <row r="20" spans="1:42" ht="16.5" thickBot="1" x14ac:dyDescent="0.3">
      <c r="B20" s="35"/>
      <c r="D20" s="26" t="s">
        <v>12</v>
      </c>
      <c r="E20" s="11" t="s">
        <v>13</v>
      </c>
      <c r="F20" s="27" t="s">
        <v>14</v>
      </c>
      <c r="G20" s="28" t="s">
        <v>11</v>
      </c>
      <c r="I20" s="40"/>
      <c r="J20" s="114"/>
      <c r="K20" s="107"/>
      <c r="L20" s="115">
        <f t="shared" ref="L20:L26" si="3">IF(E30=$L$7,$M$7,(IF(E30=$L$8,$M$8,(IF(E30=$L$9,$M$9,(IF(E30=$L$10,$M$10,(IF(E30=$L$11,$M$11,IF(E30=$L$12,$M$12,(IF(E30=$L$13,$M$13,$M$20))))))))))))</f>
        <v>0</v>
      </c>
      <c r="M20" s="115">
        <f t="shared" ref="M20:M26" si="4">IF(E30=$L$14,$M$14,(IF(E30=$L$15,$M$15,(IF(E30=$L$16,$M$16,(IF(E30=$L$17,$M$17,(IF(E30=$L$18,$M$18,0)))))))))</f>
        <v>0</v>
      </c>
      <c r="N20" s="107"/>
      <c r="O20" s="107"/>
      <c r="P20" s="107"/>
      <c r="Q20" s="98"/>
      <c r="R20" s="97"/>
      <c r="S20" s="109">
        <f t="shared" si="0"/>
        <v>1</v>
      </c>
      <c r="T20" s="110">
        <f>U20-$F$14</f>
        <v>4</v>
      </c>
      <c r="U20" s="110">
        <f t="shared" si="2"/>
        <v>4</v>
      </c>
      <c r="V20" s="110">
        <f t="shared" si="1"/>
        <v>4</v>
      </c>
      <c r="W20" s="97"/>
      <c r="X20" s="97">
        <v>0.72000000000000008</v>
      </c>
      <c r="Y20" s="97"/>
      <c r="Z20" s="97">
        <v>2.75</v>
      </c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3"/>
    </row>
    <row r="21" spans="1:42" ht="16.5" thickBot="1" x14ac:dyDescent="0.3">
      <c r="B21" s="35"/>
      <c r="C21" s="24" t="s">
        <v>0</v>
      </c>
      <c r="D21" s="29">
        <f>C14</f>
        <v>0</v>
      </c>
      <c r="E21" s="29" t="str">
        <f>IF(G17=0," ",(IF(G17&lt;F14,"NA",(IF(S16&gt;V13,T16,(IF(S17&gt;V13,T17,(IF(S18&gt;V13,T18,(IF(S19&gt;V13,T19,(IF(S20&gt;V13,T20,(IF(S22&gt;V13,T22,T10)))))))))))))))</f>
        <v xml:space="preserve"> </v>
      </c>
      <c r="F21" s="29" t="str">
        <f>IF(E21="NA","NA ",(IF(G17=0," ",E21+D21)))</f>
        <v xml:space="preserve"> </v>
      </c>
      <c r="G21" s="30"/>
      <c r="I21" s="40"/>
      <c r="K21" s="107"/>
      <c r="L21" s="115">
        <f t="shared" si="3"/>
        <v>0</v>
      </c>
      <c r="M21" s="115">
        <f t="shared" si="4"/>
        <v>0</v>
      </c>
      <c r="N21" s="97"/>
      <c r="O21" s="97"/>
      <c r="P21" s="97"/>
      <c r="Q21" s="97"/>
      <c r="R21" s="97"/>
      <c r="S21" s="109"/>
      <c r="T21" s="110"/>
      <c r="U21" s="110"/>
      <c r="V21" s="110"/>
      <c r="W21" s="97"/>
      <c r="X21" s="97">
        <v>0.73</v>
      </c>
      <c r="Y21" s="97"/>
      <c r="Z21" s="97">
        <v>2.5</v>
      </c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3"/>
    </row>
    <row r="22" spans="1:42" ht="16.5" thickBot="1" x14ac:dyDescent="0.3">
      <c r="B22" s="35"/>
      <c r="C22" s="25" t="s">
        <v>1</v>
      </c>
      <c r="D22" s="31">
        <f>F14</f>
        <v>0</v>
      </c>
      <c r="E22" s="31" t="str">
        <f>E21</f>
        <v xml:space="preserve"> </v>
      </c>
      <c r="F22" s="31" t="str">
        <f>IF(E22="NA","NA ",(IF(G17=0," ",E22+D22)))</f>
        <v xml:space="preserve"> </v>
      </c>
      <c r="G22" s="32" t="str">
        <f>IF(E22="NA","NA",(IF(G17=0," ",F22/F21)))</f>
        <v xml:space="preserve"> </v>
      </c>
      <c r="I22" s="40"/>
      <c r="K22" s="97"/>
      <c r="L22" s="116">
        <f t="shared" si="3"/>
        <v>0</v>
      </c>
      <c r="M22" s="115">
        <f t="shared" si="4"/>
        <v>0</v>
      </c>
      <c r="N22" s="97"/>
      <c r="O22" s="97"/>
      <c r="P22" s="97"/>
      <c r="Q22" s="97"/>
      <c r="R22" s="117"/>
      <c r="S22" s="109">
        <f t="shared" si="0"/>
        <v>1</v>
      </c>
      <c r="T22" s="110">
        <f t="shared" ref="T22:T34" si="5">U22-$F$14</f>
        <v>5</v>
      </c>
      <c r="U22" s="110">
        <f>U20+1</f>
        <v>5</v>
      </c>
      <c r="V22" s="110">
        <f>V20+1</f>
        <v>5</v>
      </c>
      <c r="W22" s="97"/>
      <c r="X22" s="97">
        <v>0.74</v>
      </c>
      <c r="Y22" s="97"/>
      <c r="Z22" s="97">
        <v>2.25</v>
      </c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3"/>
    </row>
    <row r="23" spans="1:42" ht="16.5" thickBot="1" x14ac:dyDescent="0.3">
      <c r="B23" s="35"/>
      <c r="F23" s="4"/>
      <c r="G23" s="4"/>
      <c r="I23" s="40"/>
      <c r="K23" s="97"/>
      <c r="L23" s="115">
        <f t="shared" si="3"/>
        <v>0</v>
      </c>
      <c r="M23" s="115">
        <f t="shared" si="4"/>
        <v>0</v>
      </c>
      <c r="N23" s="98"/>
      <c r="O23" s="98"/>
      <c r="P23" s="98"/>
      <c r="Q23" s="98"/>
      <c r="R23" s="97"/>
      <c r="S23" s="109">
        <f t="shared" si="0"/>
        <v>1</v>
      </c>
      <c r="T23" s="110">
        <f t="shared" si="5"/>
        <v>6</v>
      </c>
      <c r="U23" s="110">
        <f t="shared" si="2"/>
        <v>6</v>
      </c>
      <c r="V23" s="110">
        <f t="shared" si="1"/>
        <v>6</v>
      </c>
      <c r="W23" s="97"/>
      <c r="X23" s="97">
        <v>0.75</v>
      </c>
      <c r="Y23" s="97"/>
      <c r="Z23" s="97">
        <v>2</v>
      </c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3"/>
    </row>
    <row r="24" spans="1:42" x14ac:dyDescent="0.25">
      <c r="B24" s="76" t="s">
        <v>49</v>
      </c>
      <c r="C24" s="10"/>
      <c r="D24" s="11"/>
      <c r="E24" s="11"/>
      <c r="F24" s="10"/>
      <c r="G24" s="10"/>
      <c r="H24" s="10"/>
      <c r="I24" s="9"/>
      <c r="K24" s="98"/>
      <c r="L24" s="115">
        <f t="shared" si="3"/>
        <v>0</v>
      </c>
      <c r="M24" s="115">
        <f t="shared" si="4"/>
        <v>0</v>
      </c>
      <c r="N24" s="98"/>
      <c r="O24" s="98"/>
      <c r="P24" s="98"/>
      <c r="Q24" s="98"/>
      <c r="R24" s="97"/>
      <c r="S24" s="109">
        <f t="shared" si="0"/>
        <v>1</v>
      </c>
      <c r="T24" s="110">
        <f t="shared" si="5"/>
        <v>7</v>
      </c>
      <c r="U24" s="110">
        <f t="shared" si="2"/>
        <v>7</v>
      </c>
      <c r="V24" s="110">
        <f t="shared" si="1"/>
        <v>7</v>
      </c>
      <c r="W24" s="97"/>
      <c r="X24" s="97">
        <v>0.76</v>
      </c>
      <c r="Y24" s="97"/>
      <c r="Z24" s="97">
        <v>1.75</v>
      </c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3"/>
    </row>
    <row r="25" spans="1:42" x14ac:dyDescent="0.25">
      <c r="B25" s="48"/>
      <c r="C25" s="1" t="str">
        <f>IF(I14&gt;=H7,"Student meets GPA Criteria","Student does not meet GPA Criteria")</f>
        <v>Student meets GPA Criteria</v>
      </c>
      <c r="F25" s="4"/>
      <c r="G25" s="4"/>
      <c r="I25" s="40"/>
      <c r="K25" s="98"/>
      <c r="L25" s="115">
        <f t="shared" si="3"/>
        <v>0</v>
      </c>
      <c r="M25" s="115">
        <f t="shared" si="4"/>
        <v>0</v>
      </c>
      <c r="N25" s="97"/>
      <c r="O25" s="97"/>
      <c r="P25" s="97"/>
      <c r="Q25" s="98"/>
      <c r="R25" s="97"/>
      <c r="S25" s="109">
        <f t="shared" si="0"/>
        <v>1</v>
      </c>
      <c r="T25" s="110">
        <f t="shared" si="5"/>
        <v>8</v>
      </c>
      <c r="U25" s="110">
        <f t="shared" si="2"/>
        <v>8</v>
      </c>
      <c r="V25" s="110">
        <f t="shared" si="1"/>
        <v>8</v>
      </c>
      <c r="W25" s="97"/>
      <c r="X25" s="97">
        <v>0.77</v>
      </c>
      <c r="Y25" s="97"/>
      <c r="Z25" s="97">
        <v>1.5</v>
      </c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3"/>
    </row>
    <row r="26" spans="1:42" x14ac:dyDescent="0.25">
      <c r="B26" s="91" t="s">
        <v>50</v>
      </c>
      <c r="C26" s="92"/>
      <c r="D26" s="92"/>
      <c r="E26" s="92"/>
      <c r="F26" s="92"/>
      <c r="G26" s="92"/>
      <c r="H26" s="92"/>
      <c r="I26" s="93"/>
      <c r="J26" s="111"/>
      <c r="K26" s="97"/>
      <c r="L26" s="115">
        <f t="shared" si="3"/>
        <v>0</v>
      </c>
      <c r="M26" s="115">
        <f t="shared" si="4"/>
        <v>0</v>
      </c>
      <c r="N26" s="97"/>
      <c r="O26" s="97"/>
      <c r="P26" s="97"/>
      <c r="Q26" s="98"/>
      <c r="R26" s="97"/>
      <c r="S26" s="109">
        <f t="shared" si="0"/>
        <v>1</v>
      </c>
      <c r="T26" s="110">
        <f t="shared" si="5"/>
        <v>9</v>
      </c>
      <c r="U26" s="110">
        <f t="shared" si="2"/>
        <v>9</v>
      </c>
      <c r="V26" s="110">
        <f t="shared" si="1"/>
        <v>9</v>
      </c>
      <c r="W26" s="97"/>
      <c r="X26" s="97">
        <v>0.78</v>
      </c>
      <c r="Y26" s="97"/>
      <c r="Z26" s="97">
        <v>1.25</v>
      </c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3"/>
    </row>
    <row r="27" spans="1:42" ht="19.5" customHeight="1" thickBot="1" x14ac:dyDescent="0.3">
      <c r="B27" s="41"/>
      <c r="C27" s="13"/>
      <c r="D27" s="12"/>
      <c r="E27" s="12"/>
      <c r="F27" s="13"/>
      <c r="G27" s="12"/>
      <c r="H27" s="12"/>
      <c r="I27" s="75"/>
      <c r="J27" s="95"/>
      <c r="K27" s="97"/>
      <c r="L27" s="115">
        <f>IF(E38=$L$7,$M$7,(IF(E38=$L$8,$M$8,(IF(E38=$L$9,$M$9,(IF(E38=$L$10,$M$10,(IF(E38=$L$11,$M$11,IF(E38=$L$12,$M$12,(IF(E38=$L$13,$M$13,$M$20))))))))))))</f>
        <v>0</v>
      </c>
      <c r="M27" s="115">
        <f>IF(E38=$L$14,$M$14,(IF(E38=$L$15,$M$15,(IF(E38=$L$16,$M$16,(IF(E38=$L$17,$M$17,(IF(E38=$L$18,$M$18,0)))))))))</f>
        <v>0</v>
      </c>
      <c r="N27" s="97"/>
      <c r="O27" s="97"/>
      <c r="P27" s="97"/>
      <c r="Q27" s="97"/>
      <c r="R27" s="97"/>
      <c r="S27" s="109">
        <f t="shared" si="0"/>
        <v>1</v>
      </c>
      <c r="T27" s="110">
        <f t="shared" si="5"/>
        <v>10</v>
      </c>
      <c r="U27" s="110">
        <f t="shared" si="2"/>
        <v>10</v>
      </c>
      <c r="V27" s="110">
        <f t="shared" si="1"/>
        <v>10</v>
      </c>
      <c r="W27" s="97"/>
      <c r="X27" s="97">
        <v>0.79</v>
      </c>
      <c r="Y27" s="97"/>
      <c r="Z27" s="97">
        <v>1</v>
      </c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3"/>
    </row>
    <row r="28" spans="1:42" x14ac:dyDescent="0.25">
      <c r="B28" s="68" t="s">
        <v>37</v>
      </c>
      <c r="C28" s="2" t="s">
        <v>37</v>
      </c>
      <c r="D28" s="68" t="s">
        <v>37</v>
      </c>
      <c r="E28" s="68" t="s">
        <v>8</v>
      </c>
      <c r="F28" s="2" t="s">
        <v>5</v>
      </c>
      <c r="G28" s="68" t="s">
        <v>3</v>
      </c>
      <c r="H28" s="78" t="s">
        <v>44</v>
      </c>
      <c r="I28" s="79"/>
      <c r="J28" s="95"/>
      <c r="K28" s="98"/>
      <c r="L28" s="115">
        <f>IF(E39=$L$7,$M$7,(IF(E39=$L$8,$M$8,(IF(E39=$L$9,$M$9,(IF(E39=$L$10,$M$10,(IF(E39=$L$11,$M$11,IF(E39=$L$12,$M$12,(IF(E39=$L$13,$M$13,$M$20))))))))))))</f>
        <v>0</v>
      </c>
      <c r="M28" s="115">
        <f>IF(E39=$L$14,$M$14,(IF(E39=$L$15,$M$15,(IF(E39=$L$16,$M$16,(IF(E39=$L$17,$M$17,(IF(E39=$L$18,$M$18,0)))))))))</f>
        <v>0</v>
      </c>
      <c r="N28" s="98"/>
      <c r="O28" s="98"/>
      <c r="P28" s="98"/>
      <c r="Q28" s="97"/>
      <c r="R28" s="97"/>
      <c r="S28" s="109">
        <f t="shared" si="0"/>
        <v>1</v>
      </c>
      <c r="T28" s="110">
        <f t="shared" si="5"/>
        <v>11</v>
      </c>
      <c r="U28" s="110">
        <f>U27+1</f>
        <v>11</v>
      </c>
      <c r="V28" s="110">
        <f>V27+1</f>
        <v>11</v>
      </c>
      <c r="W28" s="97"/>
      <c r="X28" s="97">
        <v>0.8</v>
      </c>
      <c r="Y28" s="97"/>
      <c r="Z28" s="97">
        <v>0.75</v>
      </c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3"/>
    </row>
    <row r="29" spans="1:42" ht="16.5" thickBot="1" x14ac:dyDescent="0.3">
      <c r="B29" s="68" t="s">
        <v>46</v>
      </c>
      <c r="C29" s="2" t="s">
        <v>38</v>
      </c>
      <c r="D29" s="68" t="s">
        <v>7</v>
      </c>
      <c r="E29" s="68" t="s">
        <v>5</v>
      </c>
      <c r="F29" s="2" t="s">
        <v>6</v>
      </c>
      <c r="G29" s="68" t="s">
        <v>2</v>
      </c>
      <c r="H29" s="4" t="s">
        <v>16</v>
      </c>
      <c r="I29" s="40" t="s">
        <v>7</v>
      </c>
      <c r="J29" s="95"/>
      <c r="K29" s="98"/>
      <c r="L29" s="98"/>
      <c r="M29" s="98"/>
      <c r="N29" s="98"/>
      <c r="O29" s="98"/>
      <c r="P29" s="98"/>
      <c r="Q29" s="97"/>
      <c r="R29" s="97"/>
      <c r="S29" s="109">
        <f t="shared" si="0"/>
        <v>1</v>
      </c>
      <c r="T29" s="110">
        <f t="shared" si="5"/>
        <v>12</v>
      </c>
      <c r="U29" s="110">
        <f t="shared" si="2"/>
        <v>12</v>
      </c>
      <c r="V29" s="110">
        <f t="shared" si="1"/>
        <v>12</v>
      </c>
      <c r="W29" s="97"/>
      <c r="X29" s="97">
        <v>0.81</v>
      </c>
      <c r="Y29" s="97"/>
      <c r="Z29" s="97">
        <v>0.5</v>
      </c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3"/>
    </row>
    <row r="30" spans="1:42" ht="18" customHeight="1" x14ac:dyDescent="0.25">
      <c r="B30" s="69"/>
      <c r="C30" s="70"/>
      <c r="D30" s="71"/>
      <c r="E30" s="71"/>
      <c r="F30" s="72" t="str">
        <f>(IF(D30&gt;0,(L20+M20)*D30," "))</f>
        <v/>
      </c>
      <c r="G30" s="50" t="str">
        <f>IF(D30&gt;0,(H30/I30)," ")</f>
        <v/>
      </c>
      <c r="H30" s="50" t="str">
        <f>IF(D30&gt;0,(I14*C14)+F30," ")</f>
        <v/>
      </c>
      <c r="I30" s="73" t="str">
        <f>IF(D30&gt;0,(C14+D30)," ")</f>
        <v/>
      </c>
      <c r="K30" s="97"/>
      <c r="L30" s="98"/>
      <c r="M30" s="98"/>
      <c r="N30" s="98"/>
      <c r="O30" s="98"/>
      <c r="P30" s="98"/>
      <c r="Q30" s="98"/>
      <c r="R30" s="97"/>
      <c r="S30" s="109">
        <f t="shared" si="0"/>
        <v>1</v>
      </c>
      <c r="T30" s="110">
        <f t="shared" si="5"/>
        <v>13</v>
      </c>
      <c r="U30" s="110">
        <f t="shared" si="2"/>
        <v>13</v>
      </c>
      <c r="V30" s="110">
        <f t="shared" si="1"/>
        <v>13</v>
      </c>
      <c r="W30" s="97"/>
      <c r="X30" s="97">
        <v>0.82000000000000006</v>
      </c>
      <c r="Y30" s="97"/>
      <c r="Z30" s="97">
        <v>0.25</v>
      </c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3"/>
    </row>
    <row r="31" spans="1:42" x14ac:dyDescent="0.25">
      <c r="B31" s="74"/>
      <c r="C31" s="56"/>
      <c r="D31" s="54"/>
      <c r="E31" s="53"/>
      <c r="F31" s="49" t="str">
        <f>(IF(D31&gt;0,(L21+M21)*D31," "))</f>
        <v/>
      </c>
      <c r="G31" s="15" t="str">
        <f>IF(D31&gt;0,(H31/I31)," ")</f>
        <v/>
      </c>
      <c r="H31" s="51" t="str">
        <f>IF(D31&gt;0,(H30+F31)," ")</f>
        <v/>
      </c>
      <c r="I31" s="52" t="str">
        <f>IF(D31&gt;0,(I30+D31)," ")</f>
        <v/>
      </c>
      <c r="J31" s="108"/>
      <c r="K31" s="97"/>
      <c r="L31" s="98"/>
      <c r="M31" s="98"/>
      <c r="N31" s="98"/>
      <c r="O31" s="98"/>
      <c r="P31" s="98"/>
      <c r="Q31" s="98"/>
      <c r="R31" s="97"/>
      <c r="S31" s="109">
        <f t="shared" si="0"/>
        <v>1</v>
      </c>
      <c r="T31" s="110">
        <f t="shared" si="5"/>
        <v>14</v>
      </c>
      <c r="U31" s="110">
        <f t="shared" si="2"/>
        <v>14</v>
      </c>
      <c r="V31" s="110">
        <f t="shared" si="1"/>
        <v>14</v>
      </c>
      <c r="W31" s="97"/>
      <c r="X31" s="97">
        <v>0.83000000000000007</v>
      </c>
      <c r="Y31" s="97"/>
      <c r="Z31" s="97">
        <v>0</v>
      </c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3"/>
    </row>
    <row r="32" spans="1:42" x14ac:dyDescent="0.25">
      <c r="B32" s="74"/>
      <c r="C32" s="56"/>
      <c r="D32" s="54"/>
      <c r="E32" s="53"/>
      <c r="F32" s="49" t="str">
        <f>(IF(D32&gt;0,(L22+M22)*D32," "))</f>
        <v/>
      </c>
      <c r="G32" s="15" t="str">
        <f>IF(D32&gt;0,(H32/I32)," ")</f>
        <v/>
      </c>
      <c r="H32" s="51" t="str">
        <f>IF(D32&gt;0,(H31+F32)," ")</f>
        <v/>
      </c>
      <c r="I32" s="52" t="str">
        <f>IF(D32&gt;0,(I31+D32)," ")</f>
        <v/>
      </c>
      <c r="J32" s="108"/>
      <c r="K32" s="97"/>
      <c r="L32" s="98"/>
      <c r="M32" s="97"/>
      <c r="N32" s="97"/>
      <c r="O32" s="97"/>
      <c r="P32" s="97"/>
      <c r="Q32" s="97"/>
      <c r="R32" s="97"/>
      <c r="S32" s="109">
        <f t="shared" si="0"/>
        <v>1</v>
      </c>
      <c r="T32" s="110">
        <f t="shared" si="5"/>
        <v>15</v>
      </c>
      <c r="U32" s="110">
        <f t="shared" si="2"/>
        <v>15</v>
      </c>
      <c r="V32" s="110">
        <f t="shared" si="1"/>
        <v>15</v>
      </c>
      <c r="W32" s="97"/>
      <c r="X32" s="97">
        <v>0.84000000000000008</v>
      </c>
      <c r="Y32" s="97"/>
      <c r="Z32" s="97">
        <v>-0.25</v>
      </c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3"/>
    </row>
    <row r="33" spans="1:42" x14ac:dyDescent="0.25">
      <c r="B33" s="74"/>
      <c r="C33" s="56"/>
      <c r="D33" s="54"/>
      <c r="E33" s="53"/>
      <c r="F33" s="49" t="str">
        <f>(IF(D33&gt;0,(L23+M23)*D33," "))</f>
        <v/>
      </c>
      <c r="G33" s="15" t="str">
        <f>IF(D33&gt;0,(H33/I33)," ")</f>
        <v/>
      </c>
      <c r="H33" s="51" t="str">
        <f>IF(D33&gt;0,(H32+F33)," ")</f>
        <v/>
      </c>
      <c r="I33" s="52" t="str">
        <f>IF(D33&gt;0,(I32+D33)," ")</f>
        <v/>
      </c>
      <c r="J33" s="108"/>
      <c r="K33" s="97"/>
      <c r="L33" s="98"/>
      <c r="M33" s="97"/>
      <c r="N33" s="97"/>
      <c r="O33" s="97"/>
      <c r="P33" s="97"/>
      <c r="Q33" s="97"/>
      <c r="R33" s="97"/>
      <c r="S33" s="109">
        <f t="shared" si="0"/>
        <v>1</v>
      </c>
      <c r="T33" s="110">
        <f t="shared" si="5"/>
        <v>16</v>
      </c>
      <c r="U33" s="110">
        <f t="shared" si="2"/>
        <v>16</v>
      </c>
      <c r="V33" s="110">
        <f t="shared" si="1"/>
        <v>16</v>
      </c>
      <c r="W33" s="97"/>
      <c r="X33" s="97">
        <v>0.85000000000000009</v>
      </c>
      <c r="Y33" s="97"/>
      <c r="Z33" s="97">
        <v>-0.5</v>
      </c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3"/>
    </row>
    <row r="34" spans="1:42" x14ac:dyDescent="0.25">
      <c r="B34" s="74"/>
      <c r="C34" s="57"/>
      <c r="D34" s="54"/>
      <c r="E34" s="53"/>
      <c r="F34" s="49" t="str">
        <f>(IF(D34&gt;0,(L24+M24)*D34," "))</f>
        <v/>
      </c>
      <c r="G34" s="15" t="str">
        <f>IF(D34&gt;0,(H34/I34)," ")</f>
        <v/>
      </c>
      <c r="H34" s="51" t="str">
        <f>IF(D34&gt;0,(H33+F34)," ")</f>
        <v/>
      </c>
      <c r="I34" s="52" t="str">
        <f>IF(D34&gt;0,(I33+D34)," ")</f>
        <v/>
      </c>
      <c r="J34" s="108"/>
      <c r="K34" s="97"/>
      <c r="L34" s="98"/>
      <c r="M34" s="97"/>
      <c r="N34" s="97"/>
      <c r="O34" s="97"/>
      <c r="P34" s="97"/>
      <c r="Q34" s="102"/>
      <c r="R34" s="97"/>
      <c r="S34" s="109">
        <f t="shared" si="0"/>
        <v>1</v>
      </c>
      <c r="T34" s="110">
        <f t="shared" si="5"/>
        <v>17</v>
      </c>
      <c r="U34" s="110">
        <f t="shared" si="2"/>
        <v>17</v>
      </c>
      <c r="V34" s="110">
        <f t="shared" si="1"/>
        <v>17</v>
      </c>
      <c r="W34" s="97"/>
      <c r="X34" s="97">
        <v>0.8600000000000001</v>
      </c>
      <c r="Y34" s="97"/>
      <c r="Z34" s="97">
        <v>-0.75</v>
      </c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3"/>
    </row>
    <row r="35" spans="1:42" ht="16.5" thickBot="1" x14ac:dyDescent="0.3">
      <c r="B35" s="55"/>
      <c r="C35" s="17"/>
      <c r="D35" s="16">
        <f>SUM(D30:D34)</f>
        <v>0</v>
      </c>
      <c r="E35" s="16"/>
      <c r="F35" s="17">
        <f>SUM(F30:F34)</f>
        <v>0</v>
      </c>
      <c r="G35" s="18"/>
      <c r="H35" s="19"/>
      <c r="I35" s="14"/>
      <c r="J35" s="108"/>
      <c r="K35" s="97"/>
      <c r="L35" s="98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3"/>
    </row>
    <row r="36" spans="1:42" ht="16.5" thickBot="1" x14ac:dyDescent="0.3">
      <c r="B36" s="41"/>
      <c r="C36" s="13"/>
      <c r="D36" s="12"/>
      <c r="E36" s="12"/>
      <c r="F36" s="12"/>
      <c r="G36" s="47"/>
      <c r="H36" s="13"/>
      <c r="I36" s="14"/>
      <c r="K36" s="97"/>
      <c r="L36" s="98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3"/>
    </row>
    <row r="37" spans="1:42" x14ac:dyDescent="0.25">
      <c r="G37" s="77"/>
      <c r="K37" s="97"/>
      <c r="L37" s="98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3"/>
    </row>
    <row r="38" spans="1:42" ht="16.5" thickBot="1" x14ac:dyDescent="0.3">
      <c r="B38" s="5" t="s">
        <v>15</v>
      </c>
      <c r="G38" s="20"/>
      <c r="K38" s="97"/>
      <c r="L38" s="98"/>
      <c r="M38" s="97"/>
      <c r="N38" s="97"/>
      <c r="O38" s="97"/>
      <c r="P38" s="97"/>
      <c r="Q38" s="118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3"/>
    </row>
    <row r="39" spans="1:42" x14ac:dyDescent="0.25">
      <c r="B39" s="82"/>
      <c r="C39" s="83"/>
      <c r="D39" s="83"/>
      <c r="E39" s="83"/>
      <c r="F39" s="83"/>
      <c r="G39" s="83"/>
      <c r="H39" s="83"/>
      <c r="I39" s="84"/>
      <c r="K39" s="97"/>
      <c r="L39" s="98"/>
      <c r="M39" s="97"/>
      <c r="N39" s="97"/>
      <c r="O39" s="97"/>
      <c r="P39" s="97"/>
      <c r="Q39" s="118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3"/>
    </row>
    <row r="40" spans="1:42" x14ac:dyDescent="0.25">
      <c r="B40" s="85"/>
      <c r="C40" s="86"/>
      <c r="D40" s="86"/>
      <c r="E40" s="86"/>
      <c r="F40" s="86"/>
      <c r="G40" s="86"/>
      <c r="H40" s="86"/>
      <c r="I40" s="87"/>
      <c r="J40" s="119"/>
      <c r="K40" s="97"/>
      <c r="L40" s="98"/>
      <c r="M40" s="97"/>
      <c r="N40" s="97"/>
      <c r="O40" s="97"/>
      <c r="P40" s="97"/>
      <c r="Q40" s="118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3"/>
    </row>
    <row r="41" spans="1:42" x14ac:dyDescent="0.25">
      <c r="B41" s="85"/>
      <c r="C41" s="86"/>
      <c r="D41" s="86"/>
      <c r="E41" s="86"/>
      <c r="F41" s="86"/>
      <c r="G41" s="86"/>
      <c r="H41" s="86"/>
      <c r="I41" s="87"/>
      <c r="J41" s="119"/>
      <c r="K41" s="97"/>
      <c r="L41" s="98"/>
      <c r="M41" s="97"/>
      <c r="N41" s="97"/>
      <c r="O41" s="97"/>
      <c r="P41" s="97"/>
      <c r="Q41" s="118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3"/>
    </row>
    <row r="42" spans="1:42" x14ac:dyDescent="0.25">
      <c r="B42" s="85"/>
      <c r="C42" s="86"/>
      <c r="D42" s="86"/>
      <c r="E42" s="86"/>
      <c r="F42" s="86"/>
      <c r="G42" s="86"/>
      <c r="H42" s="86"/>
      <c r="I42" s="87"/>
      <c r="J42" s="119"/>
      <c r="K42" s="97"/>
      <c r="L42" s="98"/>
      <c r="M42" s="97"/>
      <c r="N42" s="97"/>
      <c r="O42" s="97"/>
      <c r="P42" s="97"/>
      <c r="Q42" s="118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3"/>
    </row>
    <row r="43" spans="1:42" ht="16.5" thickBot="1" x14ac:dyDescent="0.3">
      <c r="B43" s="88"/>
      <c r="C43" s="89"/>
      <c r="D43" s="89"/>
      <c r="E43" s="89"/>
      <c r="F43" s="89"/>
      <c r="G43" s="89"/>
      <c r="H43" s="89"/>
      <c r="I43" s="90"/>
      <c r="J43" s="119"/>
      <c r="K43" s="97"/>
      <c r="L43" s="98"/>
      <c r="M43" s="97"/>
      <c r="N43" s="97"/>
      <c r="O43" s="97"/>
      <c r="P43" s="97"/>
      <c r="Q43" s="118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3"/>
    </row>
    <row r="44" spans="1:42" x14ac:dyDescent="0.25">
      <c r="B44" s="80" t="s">
        <v>39</v>
      </c>
      <c r="C44" s="81"/>
      <c r="D44" s="81"/>
      <c r="E44" s="81"/>
      <c r="F44" s="81"/>
      <c r="G44" s="81"/>
      <c r="H44" s="81"/>
      <c r="I44" s="81"/>
      <c r="J44" s="119"/>
      <c r="K44" s="97"/>
      <c r="L44" s="98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3"/>
    </row>
    <row r="45" spans="1:42" x14ac:dyDescent="0.25">
      <c r="B45" s="81"/>
      <c r="C45" s="81"/>
      <c r="D45" s="81"/>
      <c r="E45" s="81"/>
      <c r="F45" s="81"/>
      <c r="G45" s="81"/>
      <c r="H45" s="81"/>
      <c r="I45" s="81"/>
      <c r="J45" s="120"/>
      <c r="K45" s="97"/>
      <c r="L45" s="98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3"/>
    </row>
    <row r="46" spans="1:42" x14ac:dyDescent="0.25">
      <c r="B46" s="59"/>
      <c r="C46" s="59"/>
      <c r="D46" s="64"/>
      <c r="E46" s="64"/>
      <c r="F46" s="64"/>
      <c r="G46" s="63"/>
      <c r="H46" s="59"/>
      <c r="I46" s="59"/>
      <c r="J46" s="120"/>
      <c r="K46" s="97"/>
      <c r="L46" s="98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3"/>
    </row>
    <row r="47" spans="1:42" s="59" customFormat="1" x14ac:dyDescent="0.25">
      <c r="A47" s="94"/>
      <c r="C47" s="66"/>
      <c r="D47" s="67"/>
      <c r="E47" s="67"/>
      <c r="F47" s="67"/>
      <c r="G47" s="63"/>
      <c r="H47" s="66"/>
      <c r="I47" s="66"/>
      <c r="J47" s="94"/>
      <c r="K47" s="97"/>
      <c r="L47" s="98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65"/>
    </row>
    <row r="48" spans="1:42" s="59" customFormat="1" x14ac:dyDescent="0.25">
      <c r="A48" s="94"/>
      <c r="B48" s="4"/>
      <c r="C48" s="4" t="s">
        <v>52</v>
      </c>
      <c r="D48" s="2"/>
      <c r="E48" s="2"/>
      <c r="F48" s="2"/>
      <c r="G48" s="20"/>
      <c r="H48" s="4" t="s">
        <v>9</v>
      </c>
      <c r="I48" s="4"/>
      <c r="J48" s="94"/>
      <c r="K48" s="97"/>
      <c r="L48" s="98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65"/>
    </row>
    <row r="49" spans="1:42" x14ac:dyDescent="0.25">
      <c r="B49" s="59"/>
      <c r="C49" s="59"/>
      <c r="D49" s="64"/>
      <c r="E49" s="64"/>
      <c r="F49" s="64"/>
      <c r="G49" s="63"/>
      <c r="H49" s="59"/>
      <c r="I49" s="59"/>
      <c r="K49" s="97"/>
      <c r="L49" s="98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3"/>
    </row>
    <row r="50" spans="1:42" s="59" customFormat="1" x14ac:dyDescent="0.25">
      <c r="A50" s="94"/>
      <c r="C50" s="66"/>
      <c r="D50" s="67"/>
      <c r="E50" s="67"/>
      <c r="F50" s="67"/>
      <c r="G50" s="63"/>
      <c r="H50" s="66"/>
      <c r="I50" s="66"/>
      <c r="J50" s="94"/>
      <c r="K50" s="97"/>
      <c r="L50" s="98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65"/>
    </row>
    <row r="51" spans="1:42" s="59" customFormat="1" ht="15" customHeight="1" x14ac:dyDescent="0.25">
      <c r="A51" s="94"/>
      <c r="B51" s="4"/>
      <c r="C51" s="4" t="s">
        <v>51</v>
      </c>
      <c r="D51" s="2"/>
      <c r="E51" s="2"/>
      <c r="F51" s="2"/>
      <c r="G51" s="20"/>
      <c r="H51" s="4" t="s">
        <v>9</v>
      </c>
      <c r="I51" s="4"/>
      <c r="J51" s="94"/>
      <c r="K51" s="97"/>
      <c r="L51" s="98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65"/>
    </row>
    <row r="52" spans="1:42" x14ac:dyDescent="0.25">
      <c r="B52" s="59"/>
      <c r="C52" s="59"/>
      <c r="D52" s="64"/>
      <c r="E52" s="64"/>
      <c r="F52" s="64"/>
      <c r="G52" s="63"/>
      <c r="H52" s="59"/>
      <c r="I52" s="59"/>
      <c r="K52" s="97"/>
      <c r="L52" s="98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3"/>
    </row>
    <row r="53" spans="1:42" s="59" customFormat="1" x14ac:dyDescent="0.25">
      <c r="A53" s="94"/>
      <c r="D53" s="64"/>
      <c r="E53" s="64"/>
      <c r="F53" s="64"/>
      <c r="G53" s="63"/>
      <c r="J53" s="94"/>
      <c r="K53" s="97"/>
      <c r="L53" s="98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65"/>
    </row>
    <row r="54" spans="1:42" s="59" customFormat="1" x14ac:dyDescent="0.25">
      <c r="A54" s="94"/>
      <c r="B54" s="4"/>
      <c r="C54" s="4"/>
      <c r="D54" s="2"/>
      <c r="E54" s="2"/>
      <c r="F54" s="2"/>
      <c r="G54" s="20"/>
      <c r="H54" s="4"/>
      <c r="I54" s="4"/>
      <c r="J54" s="94"/>
      <c r="K54" s="97"/>
      <c r="L54" s="98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65"/>
    </row>
    <row r="55" spans="1:42" ht="19.5" customHeight="1" x14ac:dyDescent="0.25">
      <c r="K55" s="97"/>
      <c r="L55" s="98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3"/>
    </row>
    <row r="56" spans="1:42" x14ac:dyDescent="0.25">
      <c r="K56" s="97"/>
      <c r="L56" s="98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3"/>
    </row>
    <row r="57" spans="1:42" x14ac:dyDescent="0.25">
      <c r="K57" s="97"/>
      <c r="L57" s="98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3"/>
    </row>
    <row r="58" spans="1:42" x14ac:dyDescent="0.25">
      <c r="K58" s="97"/>
      <c r="L58" s="98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3"/>
    </row>
    <row r="59" spans="1:42" x14ac:dyDescent="0.25">
      <c r="K59" s="97"/>
      <c r="L59" s="98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3"/>
    </row>
    <row r="60" spans="1:42" x14ac:dyDescent="0.25">
      <c r="L60" s="98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3"/>
    </row>
    <row r="61" spans="1:42" x14ac:dyDescent="0.25">
      <c r="L61" s="98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3"/>
    </row>
    <row r="62" spans="1:42" x14ac:dyDescent="0.25"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3"/>
    </row>
    <row r="63" spans="1:42" x14ac:dyDescent="0.25"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3"/>
    </row>
    <row r="64" spans="1:42" x14ac:dyDescent="0.25"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3"/>
    </row>
    <row r="65" spans="13:42" x14ac:dyDescent="0.25"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3"/>
    </row>
  </sheetData>
  <sheetProtection algorithmName="SHA-512" hashValue="2lIVPcbehW/bM7A9hln8yzcytpW94w6PRDIFuCr4n1Hgpr+1IC2E3fuYsED/2u6qiqdKRi/p7yOX+nqbf0+m3w==" saltValue="oNLtkU9+8U0FBYV9fnwxrw==" spinCount="100000" sheet="1" objects="1" scenarios="1"/>
  <mergeCells count="7">
    <mergeCell ref="H28:I28"/>
    <mergeCell ref="B44:I45"/>
    <mergeCell ref="B39:I43"/>
    <mergeCell ref="B2:I2"/>
    <mergeCell ref="B26:I26"/>
    <mergeCell ref="C10:E10"/>
    <mergeCell ref="G10:I10"/>
  </mergeCells>
  <phoneticPr fontId="0" type="noConversion"/>
  <dataValidations count="3">
    <dataValidation type="list" allowBlank="1" showInputMessage="1" showErrorMessage="1" sqref="E30:E34" xr:uid="{00000000-0002-0000-0000-000000000000}">
      <formula1>$L$7:$L$18</formula1>
    </dataValidation>
    <dataValidation type="list" allowBlank="1" showInputMessage="1" showErrorMessage="1" sqref="D7" xr:uid="{00000000-0002-0000-0000-000001000000}">
      <formula1>$X$15:$X$34</formula1>
    </dataValidation>
    <dataValidation type="decimal" allowBlank="1" showInputMessage="1" showErrorMessage="1" sqref="H7" xr:uid="{00000000-0002-0000-0000-000002000000}">
      <formula1>0</formula1>
      <formula2>4</formula2>
    </dataValidation>
  </dataValidations>
  <pageMargins left="0.75" right="0.75" top="0.5" bottom="0.5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SAP Calculator</vt:lpstr>
      <vt:lpstr>'SAP Calculator'!Print_Area</vt:lpstr>
    </vt:vector>
  </TitlesOfParts>
  <Company>Apollo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szutes</dc:creator>
  <cp:lastModifiedBy>xb21cn</cp:lastModifiedBy>
  <cp:lastPrinted>2023-08-10T10:19:27Z</cp:lastPrinted>
  <dcterms:created xsi:type="dcterms:W3CDTF">2004-07-09T16:46:33Z</dcterms:created>
  <dcterms:modified xsi:type="dcterms:W3CDTF">2023-08-10T10:32:28Z</dcterms:modified>
</cp:coreProperties>
</file>